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by.chamberlain\Desktop\"/>
    </mc:Choice>
  </mc:AlternateContent>
  <xr:revisionPtr revIDLastSave="0" documentId="13_ncr:1_{26F6334E-B2E0-4D5B-BD62-0F7C44A8E980}" xr6:coauthVersionLast="28" xr6:coauthVersionMax="28" xr10:uidLastSave="{00000000-0000-0000-0000-000000000000}"/>
  <bookViews>
    <workbookView xWindow="120" yWindow="60" windowWidth="24915" windowHeight="11325" xr2:uid="{00000000-000D-0000-FFFF-FFFF00000000}"/>
  </bookViews>
  <sheets>
    <sheet name="Weight and Balance" sheetId="2" r:id="rId1"/>
    <sheet name="Long Graph" sheetId="7" r:id="rId2"/>
    <sheet name="Lateral Graph" sheetId="8" r:id="rId3"/>
    <sheet name="Don't Touch" sheetId="4" r:id="rId4"/>
  </sheets>
  <calcPr calcId="171027"/>
</workbook>
</file>

<file path=xl/calcChain.xml><?xml version="1.0" encoding="utf-8"?>
<calcChain xmlns="http://schemas.openxmlformats.org/spreadsheetml/2006/main">
  <c r="E15" i="2" l="1"/>
  <c r="E17" i="2" l="1"/>
  <c r="B6" i="2"/>
  <c r="C18" i="2"/>
  <c r="E16" i="2"/>
  <c r="E20" i="2"/>
  <c r="E13" i="2"/>
  <c r="E14" i="2"/>
  <c r="C25" i="2"/>
  <c r="C24" i="2"/>
  <c r="E25" i="2"/>
  <c r="E24" i="2"/>
  <c r="C20" i="2"/>
  <c r="C19" i="2"/>
  <c r="C17" i="2"/>
  <c r="C16" i="2"/>
  <c r="C15" i="2"/>
  <c r="C14" i="2"/>
  <c r="D14" i="2" s="1"/>
  <c r="C13" i="2"/>
  <c r="D13" i="2" s="1"/>
  <c r="E19" i="2"/>
  <c r="E18" i="2"/>
  <c r="D12" i="2" l="1"/>
  <c r="D20" i="2"/>
  <c r="B22" i="2"/>
  <c r="F14" i="2"/>
  <c r="F15" i="2"/>
  <c r="F16" i="2"/>
  <c r="F17" i="2"/>
  <c r="F18" i="2"/>
  <c r="F19" i="2"/>
  <c r="F20" i="2"/>
  <c r="F13" i="2"/>
  <c r="D15" i="2"/>
  <c r="D16" i="2"/>
  <c r="D17" i="2"/>
  <c r="D18" i="2"/>
  <c r="D19" i="2"/>
  <c r="D6" i="2"/>
  <c r="B25" i="2" s="1"/>
  <c r="C6" i="2"/>
  <c r="B24" i="2" s="1"/>
  <c r="F22" i="2" l="1"/>
  <c r="D22" i="2"/>
  <c r="B13" i="4"/>
  <c r="B27" i="2"/>
  <c r="B14" i="4" s="1"/>
  <c r="E22" i="2"/>
  <c r="G14" i="4" s="1"/>
  <c r="F25" i="2"/>
  <c r="D25" i="2"/>
  <c r="D24" i="2"/>
  <c r="F24" i="2"/>
  <c r="D27" i="2" l="1"/>
  <c r="C27" i="2" s="1"/>
  <c r="C22" i="2"/>
  <c r="A13" i="4" s="1"/>
  <c r="F27" i="2"/>
  <c r="E27" i="2" s="1"/>
  <c r="G15" i="4" s="1"/>
  <c r="F14" i="4" l="1"/>
  <c r="A14" i="4"/>
  <c r="F15" i="4"/>
</calcChain>
</file>

<file path=xl/sharedStrings.xml><?xml version="1.0" encoding="utf-8"?>
<sst xmlns="http://schemas.openxmlformats.org/spreadsheetml/2006/main" count="45" uniqueCount="42">
  <si>
    <t>Long Graph</t>
  </si>
  <si>
    <t>Lat Graph</t>
  </si>
  <si>
    <t>Arm</t>
  </si>
  <si>
    <t>Side</t>
  </si>
  <si>
    <t>R44 Weight and Balance</t>
  </si>
  <si>
    <t>Fuel Calc</t>
  </si>
  <si>
    <t>Usable Fuel Qty in Litres</t>
  </si>
  <si>
    <t>Fuel Weight (LB)</t>
  </si>
  <si>
    <t>Main Fuel Weight</t>
  </si>
  <si>
    <t>Aux Fuel Weight</t>
  </si>
  <si>
    <t>Item</t>
  </si>
  <si>
    <t>Weight (LB)</t>
  </si>
  <si>
    <t>Long Arm</t>
  </si>
  <si>
    <t>Long Moment</t>
  </si>
  <si>
    <t>Lat Arm</t>
  </si>
  <si>
    <t>Lat Moment</t>
  </si>
  <si>
    <t>Notes</t>
  </si>
  <si>
    <t>BEW</t>
  </si>
  <si>
    <t>Basic Empty Weight</t>
  </si>
  <si>
    <t>Pilot</t>
  </si>
  <si>
    <t>Pilot Baggage</t>
  </si>
  <si>
    <t>Fwd Pax</t>
  </si>
  <si>
    <t>Fwd Pax Baggage</t>
  </si>
  <si>
    <t>Max seat weight is 300 lbs including Baggage</t>
  </si>
  <si>
    <t>Aft Right Pax</t>
  </si>
  <si>
    <t>Max baggage weight per seat is 50 lbs</t>
  </si>
  <si>
    <t>Aft Right Pax Baggage</t>
  </si>
  <si>
    <t>Aft Left Pax</t>
  </si>
  <si>
    <t>One US GAL = 6 LBs</t>
  </si>
  <si>
    <t>Aft Left Pax Baggage</t>
  </si>
  <si>
    <t>Zero Usable Fuel Weight</t>
  </si>
  <si>
    <t>Main Tank (2/3)</t>
  </si>
  <si>
    <t>Fuel broken into 2/3 for the main</t>
  </si>
  <si>
    <t>Aux Tank (1/3)</t>
  </si>
  <si>
    <t>and 1/3 for the Aux</t>
  </si>
  <si>
    <t>Total AUW</t>
  </si>
  <si>
    <t>See Long and Lateral Graph for visual representation</t>
  </si>
  <si>
    <t>Weight Raven 2</t>
  </si>
  <si>
    <t>Weight Raven 1</t>
  </si>
  <si>
    <t>Check Max useable Fuel</t>
  </si>
  <si>
    <t>Aircraft Reg:</t>
  </si>
  <si>
    <t>CHECK AC BEW and Moments from tech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</si>
</sst>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.##\ \l\b"/>
    <numFmt numFmtId="166" formatCode="#.##\ \i\n"/>
    <numFmt numFmtId="167" formatCode="#.##\ \L"/>
    <numFmt numFmtId="168" formatCode="#.###\ \i\n"/>
    <numFmt numFmtId="169" formatCode="0.0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.5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1" fillId="0" borderId="0" xfId="1" applyProtection="1"/>
    <xf numFmtId="2" fontId="1" fillId="0" borderId="0" xfId="1" applyNumberFormat="1" applyProtection="1"/>
    <xf numFmtId="0" fontId="1" fillId="0" borderId="0" xfId="1"/>
    <xf numFmtId="0" fontId="1" fillId="0" borderId="0" xfId="1" applyProtection="1"/>
    <xf numFmtId="2" fontId="1" fillId="0" borderId="0" xfId="1" applyNumberFormat="1" applyProtection="1"/>
    <xf numFmtId="169" fontId="1" fillId="0" borderId="0" xfId="1" applyNumberFormat="1" applyProtection="1"/>
    <xf numFmtId="0" fontId="2" fillId="0" borderId="0" xfId="0" applyFont="1"/>
    <xf numFmtId="0" fontId="3" fillId="0" borderId="1" xfId="1" applyFont="1" applyBorder="1" applyProtection="1"/>
    <xf numFmtId="0" fontId="4" fillId="0" borderId="2" xfId="1" applyFont="1" applyBorder="1" applyProtection="1"/>
    <xf numFmtId="0" fontId="5" fillId="0" borderId="4" xfId="1" applyFont="1" applyBorder="1" applyAlignment="1">
      <alignment horizontal="center" vertical="center"/>
    </xf>
    <xf numFmtId="0" fontId="4" fillId="0" borderId="0" xfId="1" applyFont="1"/>
    <xf numFmtId="0" fontId="4" fillId="0" borderId="0" xfId="1" applyFont="1" applyProtection="1"/>
    <xf numFmtId="0" fontId="6" fillId="0" borderId="13" xfId="1" applyFont="1" applyBorder="1" applyAlignment="1" applyProtection="1">
      <alignment vertical="top" wrapText="1"/>
    </xf>
    <xf numFmtId="0" fontId="4" fillId="0" borderId="4" xfId="1" applyFont="1" applyBorder="1" applyAlignment="1" applyProtection="1">
      <alignment vertical="top" wrapText="1"/>
    </xf>
    <xf numFmtId="167" fontId="4" fillId="0" borderId="14" xfId="1" applyNumberFormat="1" applyFont="1" applyBorder="1" applyAlignment="1" applyProtection="1">
      <alignment horizontal="center" vertical="center"/>
      <protection locked="0"/>
    </xf>
    <xf numFmtId="165" fontId="4" fillId="2" borderId="3" xfId="1" applyNumberFormat="1" applyFont="1" applyFill="1" applyBorder="1" applyAlignment="1" applyProtection="1">
      <alignment horizontal="center"/>
    </xf>
    <xf numFmtId="165" fontId="4" fillId="2" borderId="4" xfId="1" applyNumberFormat="1" applyFont="1" applyFill="1" applyBorder="1" applyAlignment="1" applyProtection="1">
      <alignment horizontal="center"/>
    </xf>
    <xf numFmtId="0" fontId="7" fillId="0" borderId="0" xfId="1" applyFont="1" applyProtection="1"/>
    <xf numFmtId="0" fontId="4" fillId="0" borderId="4" xfId="1" applyFont="1" applyBorder="1" applyProtection="1"/>
    <xf numFmtId="0" fontId="4" fillId="3" borderId="4" xfId="1" applyFont="1" applyFill="1" applyBorder="1" applyProtection="1"/>
    <xf numFmtId="0" fontId="4" fillId="4" borderId="4" xfId="1" applyFont="1" applyFill="1" applyBorder="1" applyProtection="1"/>
    <xf numFmtId="0" fontId="4" fillId="2" borderId="4" xfId="1" applyFont="1" applyFill="1" applyBorder="1" applyProtection="1"/>
    <xf numFmtId="0" fontId="8" fillId="0" borderId="0" xfId="1" applyFont="1" applyProtection="1"/>
    <xf numFmtId="0" fontId="4" fillId="0" borderId="5" xfId="1" applyFont="1" applyBorder="1" applyProtection="1"/>
    <xf numFmtId="0" fontId="4" fillId="0" borderId="6" xfId="1" applyFont="1" applyBorder="1" applyProtection="1"/>
    <xf numFmtId="0" fontId="4" fillId="0" borderId="7" xfId="1" applyFont="1" applyBorder="1" applyProtection="1"/>
    <xf numFmtId="0" fontId="4" fillId="0" borderId="1" xfId="1" applyFont="1" applyBorder="1" applyProtection="1"/>
    <xf numFmtId="165" fontId="4" fillId="0" borderId="16" xfId="1" applyNumberFormat="1" applyFont="1" applyBorder="1" applyAlignment="1" applyProtection="1">
      <alignment horizontal="right" vertical="center"/>
      <protection locked="0"/>
    </xf>
    <xf numFmtId="165" fontId="4" fillId="0" borderId="15" xfId="1" applyNumberFormat="1" applyFont="1" applyBorder="1" applyAlignment="1" applyProtection="1">
      <alignment horizontal="right" vertical="center"/>
      <protection locked="0"/>
    </xf>
    <xf numFmtId="164" fontId="4" fillId="2" borderId="3" xfId="1" applyNumberFormat="1" applyFont="1" applyFill="1" applyBorder="1" applyAlignment="1" applyProtection="1">
      <alignment horizontal="right"/>
    </xf>
    <xf numFmtId="166" fontId="4" fillId="2" borderId="4" xfId="1" applyNumberFormat="1" applyFont="1" applyFill="1" applyBorder="1" applyAlignment="1" applyProtection="1">
      <alignment horizontal="center"/>
      <protection locked="0"/>
    </xf>
    <xf numFmtId="0" fontId="4" fillId="2" borderId="4" xfId="1" applyFont="1" applyFill="1" applyBorder="1" applyAlignment="1" applyProtection="1">
      <alignment horizontal="center"/>
    </xf>
    <xf numFmtId="0" fontId="4" fillId="0" borderId="8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right"/>
    </xf>
    <xf numFmtId="0" fontId="4" fillId="0" borderId="9" xfId="1" applyFont="1" applyBorder="1" applyAlignment="1" applyProtection="1">
      <alignment horizontal="right"/>
    </xf>
    <xf numFmtId="165" fontId="4" fillId="0" borderId="17" xfId="1" applyNumberFormat="1" applyFont="1" applyBorder="1" applyAlignment="1" applyProtection="1">
      <alignment horizontal="right" vertical="center"/>
      <protection locked="0"/>
    </xf>
    <xf numFmtId="166" fontId="4" fillId="2" borderId="12" xfId="1" applyNumberFormat="1" applyFont="1" applyFill="1" applyBorder="1" applyAlignment="1" applyProtection="1">
      <alignment horizontal="right"/>
    </xf>
    <xf numFmtId="164" fontId="4" fillId="2" borderId="4" xfId="1" applyNumberFormat="1" applyFont="1" applyFill="1" applyBorder="1" applyAlignment="1" applyProtection="1">
      <alignment horizontal="right"/>
    </xf>
    <xf numFmtId="166" fontId="4" fillId="2" borderId="4" xfId="1" applyNumberFormat="1" applyFont="1" applyFill="1" applyBorder="1" applyAlignment="1" applyProtection="1">
      <alignment horizontal="right"/>
      <protection locked="0"/>
    </xf>
    <xf numFmtId="0" fontId="8" fillId="0" borderId="8" xfId="1" applyFont="1" applyBorder="1" applyProtection="1"/>
    <xf numFmtId="0" fontId="4" fillId="0" borderId="0" xfId="1" applyFont="1" applyBorder="1" applyProtection="1"/>
    <xf numFmtId="0" fontId="4" fillId="0" borderId="9" xfId="1" applyFont="1" applyFill="1" applyBorder="1" applyProtection="1"/>
    <xf numFmtId="166" fontId="4" fillId="2" borderId="3" xfId="1" applyNumberFormat="1" applyFont="1" applyFill="1" applyBorder="1" applyAlignment="1" applyProtection="1">
      <alignment horizontal="right"/>
    </xf>
    <xf numFmtId="0" fontId="4" fillId="0" borderId="8" xfId="1" applyFont="1" applyBorder="1" applyProtection="1"/>
    <xf numFmtId="0" fontId="4" fillId="0" borderId="9" xfId="1" applyFont="1" applyBorder="1" applyProtection="1"/>
    <xf numFmtId="165" fontId="4" fillId="0" borderId="18" xfId="1" applyNumberFormat="1" applyFont="1" applyBorder="1" applyAlignment="1" applyProtection="1">
      <alignment horizontal="right" vertical="center"/>
      <protection locked="0"/>
    </xf>
    <xf numFmtId="165" fontId="9" fillId="3" borderId="4" xfId="1" applyNumberFormat="1" applyFont="1" applyFill="1" applyBorder="1" applyAlignment="1" applyProtection="1">
      <alignment horizontal="center"/>
    </xf>
    <xf numFmtId="166" fontId="9" fillId="4" borderId="4" xfId="1" applyNumberFormat="1" applyFont="1" applyFill="1" applyBorder="1" applyAlignment="1" applyProtection="1">
      <alignment horizontal="center"/>
    </xf>
    <xf numFmtId="164" fontId="4" fillId="2" borderId="4" xfId="1" applyNumberFormat="1" applyFont="1" applyFill="1" applyBorder="1" applyAlignment="1" applyProtection="1">
      <alignment horizontal="center"/>
    </xf>
    <xf numFmtId="168" fontId="9" fillId="4" borderId="4" xfId="1" applyNumberFormat="1" applyFont="1" applyFill="1" applyBorder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165" fontId="4" fillId="5" borderId="4" xfId="1" applyNumberFormat="1" applyFont="1" applyFill="1" applyBorder="1" applyAlignment="1" applyProtection="1">
      <alignment horizontal="center"/>
      <protection locked="0"/>
    </xf>
    <xf numFmtId="166" fontId="4" fillId="2" borderId="4" xfId="1" applyNumberFormat="1" applyFont="1" applyFill="1" applyBorder="1" applyAlignment="1" applyProtection="1">
      <alignment horizontal="center"/>
    </xf>
    <xf numFmtId="2" fontId="4" fillId="2" borderId="4" xfId="1" applyNumberFormat="1" applyFont="1" applyFill="1" applyBorder="1" applyAlignment="1" applyProtection="1">
      <alignment horizontal="center"/>
    </xf>
    <xf numFmtId="0" fontId="4" fillId="0" borderId="10" xfId="1" applyFont="1" applyBorder="1" applyProtection="1"/>
    <xf numFmtId="0" fontId="4" fillId="0" borderId="11" xfId="1" applyFont="1" applyBorder="1" applyProtection="1"/>
    <xf numFmtId="0" fontId="4" fillId="0" borderId="12" xfId="1" applyFont="1" applyBorder="1" applyProtection="1"/>
    <xf numFmtId="0" fontId="4" fillId="0" borderId="3" xfId="1" applyFont="1" applyBorder="1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1"/>
    <c:plotArea>
      <c:layout>
        <c:manualLayout>
          <c:layoutTarget val="inner"/>
          <c:xMode val="edge"/>
          <c:yMode val="edge"/>
          <c:x val="9.2466260661979313E-2"/>
          <c:y val="0.20299175286532231"/>
          <c:w val="0.73945214429225459"/>
          <c:h val="0.71663426400890662"/>
        </c:manualLayout>
      </c:layout>
      <c:scatterChart>
        <c:scatterStyle val="lineMarker"/>
        <c:varyColors val="0"/>
        <c:ser>
          <c:idx val="4"/>
          <c:order val="0"/>
          <c:tx>
            <c:v>Raven I Limit</c:v>
          </c:tx>
          <c:spPr>
            <a:ln w="22225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'Don''t Touch'!$C$5:$C$11</c:f>
              <c:numCache>
                <c:formatCode>General</c:formatCode>
                <c:ptCount val="7"/>
                <c:pt idx="0">
                  <c:v>92</c:v>
                </c:pt>
                <c:pt idx="1">
                  <c:v>92</c:v>
                </c:pt>
                <c:pt idx="2">
                  <c:v>93</c:v>
                </c:pt>
                <c:pt idx="3">
                  <c:v>98</c:v>
                </c:pt>
                <c:pt idx="4">
                  <c:v>102.5</c:v>
                </c:pt>
                <c:pt idx="5">
                  <c:v>102.5</c:v>
                </c:pt>
                <c:pt idx="6">
                  <c:v>92</c:v>
                </c:pt>
              </c:numCache>
            </c:numRef>
          </c:xVal>
          <c:yVal>
            <c:numRef>
              <c:f>'Don''t Touch'!$D$5:$D$11</c:f>
              <c:numCache>
                <c:formatCode>General</c:formatCode>
                <c:ptCount val="7"/>
                <c:pt idx="0">
                  <c:v>1550</c:v>
                </c:pt>
                <c:pt idx="1">
                  <c:v>2200</c:v>
                </c:pt>
                <c:pt idx="2">
                  <c:v>2400</c:v>
                </c:pt>
                <c:pt idx="3">
                  <c:v>2400</c:v>
                </c:pt>
                <c:pt idx="4">
                  <c:v>2000</c:v>
                </c:pt>
                <c:pt idx="5">
                  <c:v>1550</c:v>
                </c:pt>
                <c:pt idx="6">
                  <c:v>1550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69-4BB6-913F-2B03B3F427D6}"/>
            </c:ext>
          </c:extLst>
        </c:ser>
        <c:ser>
          <c:idx val="2"/>
          <c:order val="1"/>
          <c:tx>
            <c:v>Raven II Limit</c:v>
          </c:tx>
          <c:spPr>
            <a:ln w="22225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'Don''t Touch'!$A$5:$A$11</c:f>
              <c:numCache>
                <c:formatCode>General</c:formatCode>
                <c:ptCount val="7"/>
                <c:pt idx="0">
                  <c:v>92</c:v>
                </c:pt>
                <c:pt idx="1">
                  <c:v>92</c:v>
                </c:pt>
                <c:pt idx="2">
                  <c:v>93</c:v>
                </c:pt>
                <c:pt idx="3">
                  <c:v>98</c:v>
                </c:pt>
                <c:pt idx="4">
                  <c:v>102.5</c:v>
                </c:pt>
                <c:pt idx="5">
                  <c:v>102.5</c:v>
                </c:pt>
                <c:pt idx="6">
                  <c:v>92</c:v>
                </c:pt>
              </c:numCache>
            </c:numRef>
          </c:xVal>
          <c:yVal>
            <c:numRef>
              <c:f>'Don''t Touch'!$B$5:$B$11</c:f>
              <c:numCache>
                <c:formatCode>General</c:formatCode>
                <c:ptCount val="7"/>
                <c:pt idx="0">
                  <c:v>1600</c:v>
                </c:pt>
                <c:pt idx="1">
                  <c:v>2300</c:v>
                </c:pt>
                <c:pt idx="2">
                  <c:v>2500</c:v>
                </c:pt>
                <c:pt idx="3">
                  <c:v>2500</c:v>
                </c:pt>
                <c:pt idx="4">
                  <c:v>2100</c:v>
                </c:pt>
                <c:pt idx="5">
                  <c:v>1600</c:v>
                </c:pt>
                <c:pt idx="6">
                  <c:v>1600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69-4BB6-913F-2B03B3F427D6}"/>
            </c:ext>
          </c:extLst>
        </c:ser>
        <c:ser>
          <c:idx val="0"/>
          <c:order val="2"/>
          <c:tx>
            <c:v>Actual CG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69-4BB6-913F-2B03B3F427D6}"/>
                </c:ext>
              </c:extLst>
            </c:dLbl>
            <c:dLbl>
              <c:idx val="1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69-4BB6-913F-2B03B3F427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'Don''t Touch'!$A$13:$A$14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'Don''t Touch'!$B$13:$B$14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769-4BB6-913F-2B03B3F42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561048"/>
        <c:axId val="419561832"/>
      </c:scatterChart>
      <c:valAx>
        <c:axId val="419561048"/>
        <c:scaling>
          <c:orientation val="minMax"/>
          <c:max val="103"/>
          <c:min val="9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Fuselarge Station (IN from Datum)</a:t>
                </a:r>
              </a:p>
            </c:rich>
          </c:tx>
          <c:layout>
            <c:manualLayout>
              <c:xMode val="edge"/>
              <c:yMode val="edge"/>
              <c:x val="0.35470521097432411"/>
              <c:y val="0.961319983515295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561832"/>
        <c:crosses val="autoZero"/>
        <c:crossBetween val="midCat"/>
        <c:majorUnit val="1"/>
        <c:minorUnit val="0.5"/>
      </c:valAx>
      <c:valAx>
        <c:axId val="419561832"/>
        <c:scaling>
          <c:orientation val="minMax"/>
          <c:max val="26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Gross Weight - LB</a:t>
                </a:r>
              </a:p>
            </c:rich>
          </c:tx>
          <c:layout>
            <c:manualLayout>
              <c:xMode val="edge"/>
              <c:yMode val="edge"/>
              <c:x val="1.1375407686610595E-2"/>
              <c:y val="0.409475480810783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561048"/>
        <c:crosses val="autoZero"/>
        <c:crossBetween val="midCat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21884022593829"/>
          <c:y val="0.47631113144262482"/>
          <c:w val="0.14385334416942797"/>
          <c:h val="0.174695149909758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9.3090152995385353E-2"/>
          <c:y val="0.11295142059713426"/>
          <c:w val="0.77350756358165573"/>
          <c:h val="0.81090649760924183"/>
        </c:manualLayout>
      </c:layout>
      <c:scatterChart>
        <c:scatterStyle val="lineMarker"/>
        <c:varyColors val="0"/>
        <c:ser>
          <c:idx val="1"/>
          <c:order val="0"/>
          <c:tx>
            <c:v>Limit</c:v>
          </c:tx>
          <c:spPr>
            <a:ln w="22225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'Don''t Touch'!$F$5:$F$12</c:f>
              <c:numCache>
                <c:formatCode>General</c:formatCode>
                <c:ptCount val="8"/>
                <c:pt idx="0">
                  <c:v>92</c:v>
                </c:pt>
                <c:pt idx="1">
                  <c:v>100</c:v>
                </c:pt>
                <c:pt idx="2">
                  <c:v>102.5</c:v>
                </c:pt>
                <c:pt idx="3">
                  <c:v>102.5</c:v>
                </c:pt>
                <c:pt idx="4">
                  <c:v>100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</c:numCache>
            </c:numRef>
          </c:xVal>
          <c:yVal>
            <c:numRef>
              <c:f>'Don''t Touch'!$G$5:$G$12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1.5</c:v>
                </c:pt>
                <c:pt idx="3">
                  <c:v>-1.5</c:v>
                </c:pt>
                <c:pt idx="4">
                  <c:v>-3</c:v>
                </c:pt>
                <c:pt idx="5">
                  <c:v>-3</c:v>
                </c:pt>
                <c:pt idx="6">
                  <c:v>-2</c:v>
                </c:pt>
                <c:pt idx="7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0E-4629-9157-470B9D73DE26}"/>
            </c:ext>
          </c:extLst>
        </c:ser>
        <c:ser>
          <c:idx val="0"/>
          <c:order val="1"/>
          <c:tx>
            <c:v>Actual CG</c:v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'Don''t Touch'!$A$13:$A$14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'Don''t Touch'!$G$14:$G$15</c:f>
              <c:numCache>
                <c:formatCode>0.0000000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0E-4629-9157-470B9D73D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560264"/>
        <c:axId val="419562224"/>
      </c:scatterChart>
      <c:valAx>
        <c:axId val="419560264"/>
        <c:scaling>
          <c:orientation val="minMax"/>
          <c:min val="91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Fuselage Station (IN. From Datam)</a:t>
                </a:r>
              </a:p>
            </c:rich>
          </c:tx>
          <c:layout>
            <c:manualLayout>
              <c:xMode val="edge"/>
              <c:yMode val="edge"/>
              <c:x val="0.3488317312395916"/>
              <c:y val="0.96129713108813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562224"/>
        <c:crosses val="autoZero"/>
        <c:crossBetween val="midCat"/>
      </c:valAx>
      <c:valAx>
        <c:axId val="419562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Lateral CG</a:t>
                </a:r>
              </a:p>
            </c:rich>
          </c:tx>
          <c:layout>
            <c:manualLayout>
              <c:xMode val="edge"/>
              <c:yMode val="edge"/>
              <c:x val="1.1375387797311285E-2"/>
              <c:y val="0.417935702199662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5602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38262668045498"/>
          <c:y val="0.44331641285956053"/>
          <c:w val="0.10961740044746096"/>
          <c:h val="0.17022185326686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password="8FE9" content="1" objects="1"/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password="8FE9" content="1" objects="1"/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176211</xdr:colOff>
      <xdr:row>1</xdr:row>
      <xdr:rowOff>9525</xdr:rowOff>
    </xdr:from>
    <xdr:to>
      <xdr:col>11</xdr:col>
      <xdr:colOff>380999</xdr:colOff>
      <xdr:row>8</xdr:row>
      <xdr:rowOff>76200</xdr:rowOff>
    </xdr:to>
    <xdr:pic>
      <xdr:nvPicPr>
        <xdr:cNvPr id="4" name="Picture 1" descr="logo3021375_sm tiff.tif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1286" y="171450"/>
          <a:ext cx="3357563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0.77521</cdr:x>
      <cdr:y>0.00546</cdr:y>
    </cdr:from>
    <cdr:to>
      <cdr:x>0.99512</cdr:x>
      <cdr:y>0.1965</cdr:y>
    </cdr:to>
    <cdr:pic>
      <cdr:nvPicPr>
        <cdr:cNvPr id="3" name="Picture 2" descr="logo3021375_sm tiff.tiff">
          <a:extLst xmlns:a="http://schemas.openxmlformats.org/drawingml/2006/main">
            <a:ext uri="{FF2B5EF4-FFF2-40B4-BE49-F238E27FC236}">
              <a16:creationId xmlns:a16="http://schemas.microsoft.com/office/drawing/2014/main" id="{C5DFED0D-AC86-43F6-8D42-8858A1E2DA0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207064" y="33130"/>
          <a:ext cx="2044489" cy="1158429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0.79039</cdr:x>
      <cdr:y>0.01192</cdr:y>
    </cdr:from>
    <cdr:to>
      <cdr:x>1</cdr:x>
      <cdr:y>0.19065</cdr:y>
    </cdr:to>
    <cdr:pic>
      <cdr:nvPicPr>
        <cdr:cNvPr id="3" name="Picture 2" descr="logo3021375_sm tiff.tiff">
          <a:extLst xmlns:a="http://schemas.openxmlformats.org/drawingml/2006/main">
            <a:ext uri="{FF2B5EF4-FFF2-40B4-BE49-F238E27FC236}">
              <a16:creationId xmlns:a16="http://schemas.microsoft.com/office/drawing/2014/main" id="{6DF779B6-DDD5-48A2-83E8-B828ABA2E5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280016" y="67101"/>
          <a:ext cx="1930659" cy="100613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view="pageLayout" zoomScaleNormal="100" workbookViewId="0">
      <selection activeCell="B12" sqref="B12"/>
    </sheetView>
  </sheetViews>
  <sheetFormatPr defaultRowHeight="15" x14ac:dyDescent="0.25"/>
  <cols>
    <col min="1" max="1" width="21" style="8" customWidth="1"/>
    <col min="2" max="3" width="15.625" style="8" customWidth="1"/>
    <col min="4" max="4" width="14.625" style="8" customWidth="1"/>
    <col min="5" max="5" width="10.875" style="8" customWidth="1"/>
    <col min="6" max="6" width="10.625" style="8" customWidth="1"/>
    <col min="7" max="7" width="3.25" style="8" customWidth="1"/>
    <col min="8" max="10" width="8.875" style="8" customWidth="1"/>
    <col min="11" max="11" width="14" style="8" customWidth="1"/>
    <col min="12" max="12" width="8.875" style="8" customWidth="1"/>
    <col min="13" max="16384" width="9" style="8"/>
  </cols>
  <sheetData>
    <row r="1" spans="1:11" ht="12.75" customHeight="1" x14ac:dyDescent="0.25"/>
    <row r="2" spans="1:11" ht="17.25" x14ac:dyDescent="0.25">
      <c r="A2" s="9" t="s">
        <v>4</v>
      </c>
      <c r="B2" s="10"/>
      <c r="C2" s="9" t="s">
        <v>40</v>
      </c>
      <c r="D2" s="11"/>
      <c r="E2" s="12"/>
      <c r="F2" s="12"/>
      <c r="G2" s="12"/>
      <c r="H2" s="12"/>
      <c r="I2" s="12"/>
      <c r="J2" s="12"/>
      <c r="K2" s="12"/>
    </row>
    <row r="3" spans="1:11" ht="12.75" customHeight="1" x14ac:dyDescent="0.25"/>
    <row r="4" spans="1:11" ht="12.75" customHeight="1" x14ac:dyDescent="0.25">
      <c r="A4" s="13" t="s">
        <v>5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2.75" customHeight="1" thickBot="1" x14ac:dyDescent="0.3">
      <c r="A5" s="14" t="s">
        <v>6</v>
      </c>
      <c r="B5" s="15" t="s">
        <v>7</v>
      </c>
      <c r="C5" s="15" t="s">
        <v>8</v>
      </c>
      <c r="D5" s="15" t="s">
        <v>9</v>
      </c>
      <c r="E5" s="12"/>
      <c r="F5" s="12"/>
      <c r="G5" s="12"/>
      <c r="H5" s="12"/>
      <c r="I5" s="12"/>
      <c r="J5" s="12"/>
      <c r="K5" s="12"/>
    </row>
    <row r="6" spans="1:11" ht="12.75" customHeight="1" thickTop="1" thickBot="1" x14ac:dyDescent="0.3">
      <c r="A6" s="16">
        <v>0</v>
      </c>
      <c r="B6" s="17">
        <f>A6*0.72*2.2</f>
        <v>0</v>
      </c>
      <c r="C6" s="18">
        <f>B6*2/3</f>
        <v>0</v>
      </c>
      <c r="D6" s="18">
        <f>B6/3</f>
        <v>0</v>
      </c>
      <c r="E6" s="12"/>
      <c r="F6" s="12"/>
      <c r="G6" s="12"/>
      <c r="H6" s="12"/>
      <c r="I6" s="12"/>
      <c r="J6" s="12"/>
      <c r="K6" s="12"/>
    </row>
    <row r="7" spans="1:11" ht="12.75" customHeight="1" thickTop="1" x14ac:dyDescent="0.25">
      <c r="A7" s="19" t="s">
        <v>39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2.75" customHeight="1" x14ac:dyDescent="0.25"/>
    <row r="9" spans="1:11" ht="12.75" customHeight="1" x14ac:dyDescent="0.25"/>
    <row r="10" spans="1:11" ht="12.75" customHeight="1" x14ac:dyDescent="0.25">
      <c r="A10" s="20" t="s">
        <v>10</v>
      </c>
      <c r="B10" s="21" t="s">
        <v>11</v>
      </c>
      <c r="C10" s="22" t="s">
        <v>12</v>
      </c>
      <c r="D10" s="23" t="s">
        <v>13</v>
      </c>
      <c r="E10" s="22" t="s">
        <v>14</v>
      </c>
      <c r="F10" s="23" t="s">
        <v>15</v>
      </c>
      <c r="G10" s="12"/>
    </row>
    <row r="11" spans="1:11" ht="12.75" customHeight="1" thickBot="1" x14ac:dyDescent="0.3">
      <c r="A11" s="12"/>
      <c r="B11" s="12"/>
      <c r="C11" s="24"/>
      <c r="D11" s="12"/>
      <c r="E11" s="12"/>
      <c r="F11" s="12"/>
      <c r="G11" s="12"/>
      <c r="H11" s="25" t="s">
        <v>16</v>
      </c>
      <c r="I11" s="26"/>
      <c r="J11" s="26"/>
      <c r="K11" s="27"/>
    </row>
    <row r="12" spans="1:11" ht="12.75" customHeight="1" thickTop="1" thickBot="1" x14ac:dyDescent="0.3">
      <c r="A12" s="28" t="s">
        <v>18</v>
      </c>
      <c r="B12" s="29"/>
      <c r="C12" s="30"/>
      <c r="D12" s="31">
        <f>B12*C12</f>
        <v>0</v>
      </c>
      <c r="E12" s="32">
        <v>-0.12</v>
      </c>
      <c r="F12" s="33">
        <v>192.24</v>
      </c>
      <c r="G12" s="12"/>
      <c r="H12" s="34"/>
      <c r="I12" s="35" t="s">
        <v>17</v>
      </c>
      <c r="J12" s="36" t="s">
        <v>12</v>
      </c>
      <c r="K12" s="37"/>
    </row>
    <row r="13" spans="1:11" ht="12.75" customHeight="1" thickTop="1" x14ac:dyDescent="0.25">
      <c r="A13" s="28" t="s">
        <v>19</v>
      </c>
      <c r="B13" s="38"/>
      <c r="C13" s="39">
        <f>49.5</f>
        <v>49.5</v>
      </c>
      <c r="D13" s="40">
        <f t="shared" ref="D13:D19" si="0">B13*C13</f>
        <v>0</v>
      </c>
      <c r="E13" s="41">
        <f>12.2</f>
        <v>12.2</v>
      </c>
      <c r="F13" s="33">
        <f>B13*E13</f>
        <v>0</v>
      </c>
      <c r="G13" s="12"/>
      <c r="H13" s="42" t="s">
        <v>41</v>
      </c>
      <c r="I13" s="43"/>
      <c r="J13" s="43"/>
      <c r="K13" s="44"/>
    </row>
    <row r="14" spans="1:11" ht="12.75" customHeight="1" x14ac:dyDescent="0.25">
      <c r="A14" s="28" t="s">
        <v>20</v>
      </c>
      <c r="B14" s="38"/>
      <c r="C14" s="45">
        <f>44</f>
        <v>44</v>
      </c>
      <c r="D14" s="40">
        <f t="shared" si="0"/>
        <v>0</v>
      </c>
      <c r="E14" s="41">
        <f>11.5</f>
        <v>11.5</v>
      </c>
      <c r="F14" s="33">
        <f t="shared" ref="F14:F20" si="1">B14*E14</f>
        <v>0</v>
      </c>
      <c r="G14" s="12"/>
      <c r="H14" s="46"/>
      <c r="I14" s="12"/>
      <c r="J14" s="12"/>
      <c r="K14" s="47"/>
    </row>
    <row r="15" spans="1:11" ht="12.75" customHeight="1" x14ac:dyDescent="0.25">
      <c r="A15" s="28" t="s">
        <v>21</v>
      </c>
      <c r="B15" s="38"/>
      <c r="C15" s="45">
        <f>49.5</f>
        <v>49.5</v>
      </c>
      <c r="D15" s="40">
        <f t="shared" si="0"/>
        <v>0</v>
      </c>
      <c r="E15" s="41">
        <f>-10.4</f>
        <v>-10.4</v>
      </c>
      <c r="F15" s="33">
        <f t="shared" si="1"/>
        <v>0</v>
      </c>
      <c r="G15" s="12"/>
      <c r="H15" s="46" t="s">
        <v>23</v>
      </c>
      <c r="I15" s="43"/>
      <c r="J15" s="43"/>
      <c r="K15" s="47"/>
    </row>
    <row r="16" spans="1:11" ht="12.75" customHeight="1" x14ac:dyDescent="0.25">
      <c r="A16" s="28" t="s">
        <v>22</v>
      </c>
      <c r="B16" s="38"/>
      <c r="C16" s="45">
        <f>44</f>
        <v>44</v>
      </c>
      <c r="D16" s="40">
        <f t="shared" si="0"/>
        <v>0</v>
      </c>
      <c r="E16" s="41">
        <f>-11.5</f>
        <v>-11.5</v>
      </c>
      <c r="F16" s="33">
        <f t="shared" si="1"/>
        <v>0</v>
      </c>
      <c r="G16" s="12"/>
      <c r="H16" s="46" t="s">
        <v>25</v>
      </c>
      <c r="I16" s="43"/>
      <c r="J16" s="43"/>
      <c r="K16" s="47"/>
    </row>
    <row r="17" spans="1:11" ht="12.75" customHeight="1" x14ac:dyDescent="0.25">
      <c r="A17" s="28" t="s">
        <v>24</v>
      </c>
      <c r="B17" s="38"/>
      <c r="C17" s="45">
        <f>79.5</f>
        <v>79.5</v>
      </c>
      <c r="D17" s="40">
        <f t="shared" si="0"/>
        <v>0</v>
      </c>
      <c r="E17" s="41">
        <f>12.2</f>
        <v>12.2</v>
      </c>
      <c r="F17" s="33">
        <f t="shared" si="1"/>
        <v>0</v>
      </c>
      <c r="G17" s="12"/>
      <c r="H17" s="46"/>
      <c r="I17" s="43"/>
      <c r="J17" s="43"/>
      <c r="K17" s="47"/>
    </row>
    <row r="18" spans="1:11" ht="12.75" customHeight="1" x14ac:dyDescent="0.25">
      <c r="A18" s="28" t="s">
        <v>26</v>
      </c>
      <c r="B18" s="38"/>
      <c r="C18" s="45">
        <f>79.5</f>
        <v>79.5</v>
      </c>
      <c r="D18" s="40">
        <f t="shared" si="0"/>
        <v>0</v>
      </c>
      <c r="E18" s="41">
        <f>12.2</f>
        <v>12.2</v>
      </c>
      <c r="F18" s="33">
        <f t="shared" si="1"/>
        <v>0</v>
      </c>
      <c r="G18" s="12"/>
      <c r="H18" s="46" t="s">
        <v>28</v>
      </c>
      <c r="I18" s="43"/>
      <c r="J18" s="43"/>
      <c r="K18" s="47"/>
    </row>
    <row r="19" spans="1:11" ht="12.75" customHeight="1" x14ac:dyDescent="0.25">
      <c r="A19" s="28" t="s">
        <v>27</v>
      </c>
      <c r="B19" s="38"/>
      <c r="C19" s="45">
        <f>79.5</f>
        <v>79.5</v>
      </c>
      <c r="D19" s="40">
        <f t="shared" si="0"/>
        <v>0</v>
      </c>
      <c r="E19" s="41">
        <f>-12.2</f>
        <v>-12.2</v>
      </c>
      <c r="F19" s="33">
        <f t="shared" si="1"/>
        <v>0</v>
      </c>
      <c r="G19" s="12"/>
      <c r="H19" s="46"/>
      <c r="I19" s="43"/>
      <c r="J19" s="43"/>
      <c r="K19" s="47"/>
    </row>
    <row r="20" spans="1:11" ht="12.75" customHeight="1" thickBot="1" x14ac:dyDescent="0.3">
      <c r="A20" s="28" t="s">
        <v>29</v>
      </c>
      <c r="B20" s="48"/>
      <c r="C20" s="45">
        <f>79.5</f>
        <v>79.5</v>
      </c>
      <c r="D20" s="40">
        <f>B20*C20</f>
        <v>0</v>
      </c>
      <c r="E20" s="41">
        <f>-12.2</f>
        <v>-12.2</v>
      </c>
      <c r="F20" s="33">
        <f t="shared" si="1"/>
        <v>0</v>
      </c>
      <c r="G20" s="12"/>
      <c r="H20" s="46"/>
      <c r="I20" s="43"/>
      <c r="J20" s="43"/>
      <c r="K20" s="47"/>
    </row>
    <row r="21" spans="1:11" ht="12.75" customHeight="1" thickTop="1" x14ac:dyDescent="0.25">
      <c r="A21" s="12"/>
      <c r="B21" s="12"/>
      <c r="C21" s="12"/>
      <c r="D21" s="12"/>
      <c r="E21" s="12"/>
      <c r="F21" s="12"/>
      <c r="G21" s="12"/>
      <c r="H21" s="46"/>
      <c r="I21" s="43"/>
      <c r="J21" s="43"/>
      <c r="K21" s="47"/>
    </row>
    <row r="22" spans="1:11" ht="12.75" customHeight="1" x14ac:dyDescent="0.25">
      <c r="A22" s="20" t="s">
        <v>30</v>
      </c>
      <c r="B22" s="49">
        <f>SUM(B12:B20)</f>
        <v>0</v>
      </c>
      <c r="C22" s="50" t="e">
        <f>D22/B22</f>
        <v>#DIV/0!</v>
      </c>
      <c r="D22" s="51">
        <f>SUM(D12:D20)</f>
        <v>0</v>
      </c>
      <c r="E22" s="52" t="e">
        <f>F22/B22</f>
        <v>#DIV/0!</v>
      </c>
      <c r="F22" s="33">
        <f>SUM(F12:F20)</f>
        <v>192.24</v>
      </c>
      <c r="G22" s="12"/>
      <c r="H22" s="46"/>
      <c r="I22" s="43"/>
      <c r="J22" s="43"/>
      <c r="K22" s="47"/>
    </row>
    <row r="23" spans="1:11" ht="12.75" customHeight="1" x14ac:dyDescent="0.25">
      <c r="A23" s="12"/>
      <c r="B23" s="53"/>
      <c r="C23" s="53"/>
      <c r="D23" s="53"/>
      <c r="E23" s="53"/>
      <c r="F23" s="53"/>
      <c r="G23" s="12"/>
      <c r="H23" s="46" t="s">
        <v>32</v>
      </c>
      <c r="I23" s="43"/>
      <c r="J23" s="43"/>
      <c r="K23" s="47"/>
    </row>
    <row r="24" spans="1:11" ht="12.75" customHeight="1" x14ac:dyDescent="0.25">
      <c r="A24" s="20" t="s">
        <v>31</v>
      </c>
      <c r="B24" s="54">
        <f>C6</f>
        <v>0</v>
      </c>
      <c r="C24" s="55">
        <f>106</f>
        <v>106</v>
      </c>
      <c r="D24" s="56">
        <f>B24*C24</f>
        <v>0</v>
      </c>
      <c r="E24" s="55">
        <f>-13.5</f>
        <v>-13.5</v>
      </c>
      <c r="F24" s="56">
        <f>B24*E24</f>
        <v>0</v>
      </c>
      <c r="G24" s="12"/>
      <c r="H24" s="57" t="s">
        <v>34</v>
      </c>
      <c r="I24" s="58"/>
      <c r="J24" s="58"/>
      <c r="K24" s="59"/>
    </row>
    <row r="25" spans="1:11" ht="12.75" customHeight="1" x14ac:dyDescent="0.25">
      <c r="A25" s="20" t="s">
        <v>33</v>
      </c>
      <c r="B25" s="54">
        <f>D6</f>
        <v>0</v>
      </c>
      <c r="C25" s="55">
        <f>102</f>
        <v>102</v>
      </c>
      <c r="D25" s="56">
        <f>B25*C25</f>
        <v>0</v>
      </c>
      <c r="E25" s="55">
        <f>13</f>
        <v>13</v>
      </c>
      <c r="F25" s="56">
        <f>B25*E25</f>
        <v>0</v>
      </c>
      <c r="G25" s="12"/>
      <c r="H25" s="12"/>
      <c r="I25" s="12"/>
      <c r="J25" s="12"/>
      <c r="K25" s="12"/>
    </row>
    <row r="26" spans="1:11" ht="12.75" customHeight="1" x14ac:dyDescent="0.25">
      <c r="A26" s="12"/>
      <c r="B26" s="53"/>
      <c r="C26" s="53"/>
      <c r="D26" s="53"/>
      <c r="E26" s="53"/>
      <c r="F26" s="53"/>
      <c r="G26" s="12"/>
    </row>
    <row r="27" spans="1:11" ht="12.75" customHeight="1" x14ac:dyDescent="0.25">
      <c r="A27" s="20" t="s">
        <v>35</v>
      </c>
      <c r="B27" s="49">
        <f>SUM(B22,B24,B25)</f>
        <v>0</v>
      </c>
      <c r="C27" s="50" t="e">
        <f>D27/B27</f>
        <v>#DIV/0!</v>
      </c>
      <c r="D27" s="51">
        <f>SUM(D22+D24+D25)</f>
        <v>0</v>
      </c>
      <c r="E27" s="52" t="e">
        <f>F27/B27</f>
        <v>#DIV/0!</v>
      </c>
      <c r="F27" s="56">
        <f>SUM(F22,F24,F25)</f>
        <v>192.24</v>
      </c>
      <c r="G27" s="12"/>
      <c r="H27" s="12"/>
      <c r="I27" s="12"/>
      <c r="J27" s="12"/>
      <c r="K27" s="12"/>
    </row>
    <row r="28" spans="1:11" ht="12.75" customHeight="1" x14ac:dyDescent="0.25"/>
    <row r="29" spans="1:11" ht="12.75" customHeight="1" x14ac:dyDescent="0.25">
      <c r="A29" s="12"/>
      <c r="B29" s="28" t="s">
        <v>36</v>
      </c>
      <c r="C29" s="10"/>
      <c r="D29" s="60"/>
      <c r="E29" s="12"/>
      <c r="F29" s="12"/>
      <c r="G29" s="12"/>
    </row>
    <row r="30" spans="1:11" ht="12.75" customHeight="1" x14ac:dyDescent="0.25"/>
    <row r="31" spans="1:11" ht="12.75" customHeight="1" x14ac:dyDescent="0.25"/>
    <row r="32" spans="1:11" ht="12.75" customHeight="1" x14ac:dyDescent="0.25"/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5"/>
  <sheetViews>
    <sheetView workbookViewId="0">
      <selection activeCell="G15" sqref="G15"/>
    </sheetView>
  </sheetViews>
  <sheetFormatPr defaultRowHeight="15" x14ac:dyDescent="0.25"/>
  <cols>
    <col min="2" max="3" width="14.125" bestFit="1" customWidth="1"/>
    <col min="4" max="4" width="14.125" customWidth="1"/>
    <col min="7" max="7" width="10.125" bestFit="1" customWidth="1"/>
  </cols>
  <sheetData>
    <row r="2" spans="1:7" x14ac:dyDescent="0.25">
      <c r="A2" s="2" t="s">
        <v>0</v>
      </c>
      <c r="B2" s="1"/>
      <c r="C2" s="1"/>
      <c r="D2" s="4"/>
      <c r="E2" s="4"/>
      <c r="F2" s="2" t="s">
        <v>1</v>
      </c>
      <c r="G2" s="1"/>
    </row>
    <row r="4" spans="1:7" x14ac:dyDescent="0.25">
      <c r="A4" s="2" t="s">
        <v>2</v>
      </c>
      <c r="B4" s="2" t="s">
        <v>37</v>
      </c>
      <c r="C4" s="5" t="s">
        <v>2</v>
      </c>
      <c r="D4" s="5" t="s">
        <v>38</v>
      </c>
      <c r="E4" s="4"/>
      <c r="F4" s="2" t="s">
        <v>2</v>
      </c>
      <c r="G4" s="2" t="s">
        <v>3</v>
      </c>
    </row>
    <row r="5" spans="1:7" x14ac:dyDescent="0.25">
      <c r="A5" s="2">
        <v>92</v>
      </c>
      <c r="B5" s="2">
        <v>1600</v>
      </c>
      <c r="C5" s="5">
        <v>92</v>
      </c>
      <c r="D5" s="1">
        <v>1550</v>
      </c>
      <c r="E5" s="4"/>
      <c r="F5" s="2">
        <v>92</v>
      </c>
      <c r="G5" s="2">
        <v>3</v>
      </c>
    </row>
    <row r="6" spans="1:7" x14ac:dyDescent="0.25">
      <c r="A6" s="2">
        <v>92</v>
      </c>
      <c r="B6" s="2">
        <v>2300</v>
      </c>
      <c r="C6" s="5">
        <v>92</v>
      </c>
      <c r="D6" s="1">
        <v>2200</v>
      </c>
      <c r="E6" s="4"/>
      <c r="F6" s="2">
        <v>100</v>
      </c>
      <c r="G6" s="2">
        <v>3</v>
      </c>
    </row>
    <row r="7" spans="1:7" x14ac:dyDescent="0.25">
      <c r="A7" s="2">
        <v>93</v>
      </c>
      <c r="B7" s="2">
        <v>2500</v>
      </c>
      <c r="C7" s="5">
        <v>93</v>
      </c>
      <c r="D7" s="1">
        <v>2400</v>
      </c>
      <c r="E7" s="4"/>
      <c r="F7" s="2">
        <v>102.5</v>
      </c>
      <c r="G7" s="2">
        <v>1.5</v>
      </c>
    </row>
    <row r="8" spans="1:7" x14ac:dyDescent="0.25">
      <c r="A8" s="2">
        <v>98</v>
      </c>
      <c r="B8" s="2">
        <v>2500</v>
      </c>
      <c r="C8" s="5">
        <v>98</v>
      </c>
      <c r="D8" s="1">
        <v>2400</v>
      </c>
      <c r="E8" s="4"/>
      <c r="F8" s="2">
        <v>102.5</v>
      </c>
      <c r="G8" s="2">
        <v>-1.5</v>
      </c>
    </row>
    <row r="9" spans="1:7" x14ac:dyDescent="0.25">
      <c r="A9" s="2">
        <v>102.5</v>
      </c>
      <c r="B9" s="2">
        <v>2100</v>
      </c>
      <c r="C9" s="5">
        <v>102.5</v>
      </c>
      <c r="D9" s="1">
        <v>2000</v>
      </c>
      <c r="E9" s="4"/>
      <c r="F9" s="2">
        <v>100</v>
      </c>
      <c r="G9" s="2">
        <v>-3</v>
      </c>
    </row>
    <row r="10" spans="1:7" x14ac:dyDescent="0.25">
      <c r="A10" s="2">
        <v>102.5</v>
      </c>
      <c r="B10" s="2">
        <v>1600</v>
      </c>
      <c r="C10" s="5">
        <v>102.5</v>
      </c>
      <c r="D10" s="1">
        <v>1550</v>
      </c>
      <c r="E10" s="4"/>
      <c r="F10" s="2">
        <v>92</v>
      </c>
      <c r="G10" s="2">
        <v>-3</v>
      </c>
    </row>
    <row r="11" spans="1:7" x14ac:dyDescent="0.25">
      <c r="A11" s="2">
        <v>92</v>
      </c>
      <c r="B11" s="2">
        <v>1600</v>
      </c>
      <c r="C11" s="5">
        <v>92</v>
      </c>
      <c r="D11" s="1">
        <v>1550</v>
      </c>
      <c r="E11" s="4"/>
      <c r="F11" s="2">
        <v>92</v>
      </c>
      <c r="G11" s="2">
        <v>-2</v>
      </c>
    </row>
    <row r="12" spans="1:7" x14ac:dyDescent="0.25">
      <c r="A12" s="1"/>
      <c r="B12" s="1"/>
      <c r="C12" s="1"/>
      <c r="D12" s="4"/>
      <c r="E12" s="4"/>
      <c r="F12" s="2">
        <v>92</v>
      </c>
      <c r="G12" s="2">
        <v>3</v>
      </c>
    </row>
    <row r="13" spans="1:7" x14ac:dyDescent="0.25">
      <c r="A13" s="3" t="e">
        <f>'Weight and Balance'!C22</f>
        <v>#DIV/0!</v>
      </c>
      <c r="B13" s="6">
        <f>'Weight and Balance'!B22</f>
        <v>0</v>
      </c>
      <c r="C13" s="1"/>
      <c r="D13" s="4"/>
      <c r="E13" s="4"/>
      <c r="F13" s="1"/>
      <c r="G13" s="1"/>
    </row>
    <row r="14" spans="1:7" x14ac:dyDescent="0.25">
      <c r="A14" s="6" t="e">
        <f>'Weight and Balance'!C27</f>
        <v>#DIV/0!</v>
      </c>
      <c r="B14" s="6">
        <f>'Weight and Balance'!B27</f>
        <v>0</v>
      </c>
      <c r="C14" s="1"/>
      <c r="D14" s="4"/>
      <c r="E14" s="4"/>
      <c r="F14" s="6" t="e">
        <f>'Weight and Balance'!C22</f>
        <v>#DIV/0!</v>
      </c>
      <c r="G14" s="7" t="e">
        <f>'Weight and Balance'!E22</f>
        <v>#DIV/0!</v>
      </c>
    </row>
    <row r="15" spans="1:7" x14ac:dyDescent="0.25">
      <c r="A15" s="1"/>
      <c r="B15" s="1"/>
      <c r="C15" s="1"/>
      <c r="D15" s="4"/>
      <c r="E15" s="4"/>
      <c r="F15" s="6" t="e">
        <f>'Weight and Balance'!C27</f>
        <v>#DIV/0!</v>
      </c>
      <c r="G15" s="7" t="e">
        <f>'Weight and Balance'!E27</f>
        <v>#DIV/0!</v>
      </c>
    </row>
  </sheetData>
  <sheetProtection password="8FE9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Weight and Balance</vt:lpstr>
      <vt:lpstr>Don't Touch</vt:lpstr>
      <vt:lpstr>Long Graph</vt:lpstr>
      <vt:lpstr>Lateral 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Preece</dc:creator>
  <cp:lastModifiedBy>Toby Chamberlain</cp:lastModifiedBy>
  <cp:lastPrinted>2018-02-26T09:30:34Z</cp:lastPrinted>
  <dcterms:created xsi:type="dcterms:W3CDTF">2015-05-05T08:17:50Z</dcterms:created>
  <dcterms:modified xsi:type="dcterms:W3CDTF">2018-03-16T11:15:35Z</dcterms:modified>
</cp:coreProperties>
</file>